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60" tabRatio="473" activeTab="0"/>
  </bookViews>
  <sheets>
    <sheet name="DADOS_L" sheetId="1" r:id="rId1"/>
  </sheets>
  <definedNames>
    <definedName name="ADIS1">(CC-PM)/10*DS*PROF</definedName>
    <definedName name="AP">'DADOS_L'!$C$21</definedName>
    <definedName name="AS">'DADOS_L'!$C$20</definedName>
    <definedName name="ASM">'DADOS_L'!$C$20/100*'DADOS_L'!$C$21</definedName>
    <definedName name="CC">'DADOS_L'!$C$6</definedName>
    <definedName name="CCD">CC/100</definedName>
    <definedName name="DS">'DADOS_L'!$C$5</definedName>
    <definedName name="EFI">'DADOS_L'!$C$9/100</definedName>
    <definedName name="ETC">'DADOS_L'!$C$18*KC</definedName>
    <definedName name="ETG">ETP*(0.0085*AS+0.15)*KC</definedName>
    <definedName name="ETP">'DADOS_L'!$C$18</definedName>
    <definedName name="FATOR">'DADOS_L'!$C$16</definedName>
    <definedName name="IRN">((CC-PM)/(10))*DS*PROF*FATOR*PAM</definedName>
    <definedName name="IRNE">IRN/EFI</definedName>
    <definedName name="KC">'DADOS_L'!$C$17</definedName>
    <definedName name="LRN">((CC-PM)/10)*DS*PROF*FATOR*PAM</definedName>
    <definedName name="LRNUA">((CC-UA)/10)*DS*PROF*FATOR*PAM</definedName>
    <definedName name="MR">'DADOS_L'!$G$6</definedName>
    <definedName name="MR_1">'DADOS_L'!$I$6</definedName>
    <definedName name="MR_2">'DADOS_L'!$K$6</definedName>
    <definedName name="MR_3">'DADOS_L'!$M$6</definedName>
    <definedName name="MSR">'DADOS_L'!$G$5</definedName>
    <definedName name="MSR_1">'DADOS_L'!$I$5</definedName>
    <definedName name="MSR_2">'DADOS_L'!$K$5</definedName>
    <definedName name="MSR_3">'DADOS_L'!$M$5</definedName>
    <definedName name="MUR">'DADOS_L'!$G$4</definedName>
    <definedName name="MUR_1">'DADOS_L'!$I$4</definedName>
    <definedName name="MUR_2">'DADOS_L'!$K$4</definedName>
    <definedName name="MUR_3">'DADOS_L'!$M$4</definedName>
    <definedName name="NE">'DADOS_L'!$C$12</definedName>
    <definedName name="PAM">'DADOS_L'!$C$19/100</definedName>
    <definedName name="PM">'DADOS_L'!$C$7</definedName>
    <definedName name="PMD">PM/100</definedName>
    <definedName name="PROF">'DADOS_L'!$C$15</definedName>
    <definedName name="QAS">'DADOS_L'!$C$10</definedName>
    <definedName name="REP_1">'DADOS_L'!$P$9</definedName>
    <definedName name="REP_2">'DADOS_L'!$P$10</definedName>
    <definedName name="REP_3">'DADOS_L'!$P$11</definedName>
    <definedName name="TR">((CC-PM)/(10*ETC))*DS*FATOR*PROF</definedName>
    <definedName name="TRG">IRN/ETG</definedName>
    <definedName name="TUDOPREE">'DADOS_L'!$P$7</definedName>
    <definedName name="UA">'DADOS_L'!$G$7</definedName>
    <definedName name="UAD">UA/100</definedName>
    <definedName name="UI">'DADOS_L'!$G$14</definedName>
    <definedName name="VOLN">ETC*(PAM+(0.15*(1-PAM)))*ASM/EFI</definedName>
  </definedNames>
  <calcPr fullCalcOnLoad="1"/>
</workbook>
</file>

<file path=xl/sharedStrings.xml><?xml version="1.0" encoding="utf-8"?>
<sst xmlns="http://schemas.openxmlformats.org/spreadsheetml/2006/main" count="114" uniqueCount="81">
  <si>
    <t>mm</t>
  </si>
  <si>
    <t>Preencher</t>
  </si>
  <si>
    <t>Parametros</t>
  </si>
  <si>
    <t>cm</t>
  </si>
  <si>
    <t>%</t>
  </si>
  <si>
    <t>Ud</t>
  </si>
  <si>
    <t>1- SOLO:</t>
  </si>
  <si>
    <t>g</t>
  </si>
  <si>
    <t>horas</t>
  </si>
  <si>
    <t>dias</t>
  </si>
  <si>
    <t>Mensagem:</t>
  </si>
  <si>
    <r>
      <t>g/cm</t>
    </r>
    <r>
      <rPr>
        <vertAlign val="superscript"/>
        <sz val="12"/>
        <rFont val="Arial"/>
        <family val="2"/>
      </rPr>
      <t>3</t>
    </r>
  </si>
  <si>
    <t>xx</t>
  </si>
  <si>
    <t>L/h</t>
  </si>
  <si>
    <t>m2</t>
  </si>
  <si>
    <t>DATA:</t>
  </si>
  <si>
    <t>5- SALDO:</t>
  </si>
  <si>
    <t>3- CULTURA:</t>
  </si>
  <si>
    <t>2- IRRIGAÇÃO:</t>
  </si>
  <si>
    <t>4- CÁLCULO DA UMIDADE ATUAL (UPS) - peso seco:</t>
  </si>
  <si>
    <t>L</t>
  </si>
  <si>
    <t>1.1- Tipo de Solo</t>
  </si>
  <si>
    <t>3.1- Cultura</t>
  </si>
  <si>
    <t>3.3- Fator de disponibilidade hidrica (F)</t>
  </si>
  <si>
    <t>3.2- Profundidade de raiz (H)</t>
  </si>
  <si>
    <t>1.4- Ponto de Murcha  (PM)</t>
  </si>
  <si>
    <t>1.2- Densidade do Solo (DS)</t>
  </si>
  <si>
    <t>1.3- Capacidade de Campo (CC)</t>
  </si>
  <si>
    <t>2.1- Eficiência da irrigação (EFI)</t>
  </si>
  <si>
    <t>2.2- Vazão do emissor (q)</t>
  </si>
  <si>
    <t>2.4- Número de emissor por planta (NE)</t>
  </si>
  <si>
    <t>3.7- Área sombreada pela planta (AS)</t>
  </si>
  <si>
    <t>3.8- Área ocupada pela planta (AP)</t>
  </si>
  <si>
    <t>3.4- Coeficiente da cultura (KC)</t>
  </si>
  <si>
    <t>3.5- Evapotranspiração potencial média diária do período (ETP)</t>
  </si>
  <si>
    <t>2.3- Turno de Rega (TR)</t>
  </si>
  <si>
    <r>
      <t xml:space="preserve">4.1- Massa do solo úmido + Recipiente - </t>
    </r>
    <r>
      <rPr>
        <b/>
        <sz val="12"/>
        <rFont val="Arial"/>
        <family val="2"/>
      </rPr>
      <t>M1</t>
    </r>
  </si>
  <si>
    <r>
      <t xml:space="preserve">4.2- Massa do solo seco + Recipiente - </t>
    </r>
    <r>
      <rPr>
        <b/>
        <sz val="12"/>
        <rFont val="Arial"/>
        <family val="2"/>
      </rPr>
      <t>M2</t>
    </r>
  </si>
  <si>
    <r>
      <t xml:space="preserve">4.3- Massa do Recipiente - </t>
    </r>
    <r>
      <rPr>
        <b/>
        <sz val="12"/>
        <rFont val="Arial"/>
        <family val="2"/>
      </rPr>
      <t>M3</t>
    </r>
  </si>
  <si>
    <t>4.5- Lâmina Líquida para atingir a CC</t>
  </si>
  <si>
    <t>4.6- Lâmina Bruta para atingir a CC</t>
  </si>
  <si>
    <t>4.7- Volume a aplicar por planta</t>
  </si>
  <si>
    <t>4.8- Funcionamento do emissor</t>
  </si>
  <si>
    <t>5.1- Umidade disponível para uso</t>
  </si>
  <si>
    <t>5.5- Tempo para voltar a irrigar</t>
  </si>
  <si>
    <t>5.2- Umidade para retormar a irrigar (UI)</t>
  </si>
  <si>
    <t>4.4- Umidade Atual, em base seca (UA)</t>
  </si>
  <si>
    <t>MÉDIA</t>
  </si>
  <si>
    <t>UD</t>
  </si>
  <si>
    <t>XXX</t>
  </si>
  <si>
    <t>REP_1</t>
  </si>
  <si>
    <t>REP_2</t>
  </si>
  <si>
    <t>REP_3</t>
  </si>
  <si>
    <t>Autores:</t>
  </si>
  <si>
    <t>Literatura consultada:</t>
  </si>
  <si>
    <t>Engº Agrº, M. Sc Produção Vegetal. Extensionista Rural Incaper.</t>
  </si>
  <si>
    <t>Engº Agrº, M. Sc Produção Vegetal. Extensionista Rural Incaper/CETCAF.</t>
  </si>
  <si>
    <t>Engº Agrº, Especialista em Cafeicultura Empresarial, Superintendente do CETCAF.</t>
  </si>
  <si>
    <t>Engº Agrícola, D. Sc Engenharia Agrícola. Professor do CCA-UFES.</t>
  </si>
  <si>
    <t>Engº Agrº, Mestrando em Produção Vegetal. Bolsista da CAPES.</t>
  </si>
  <si>
    <r>
      <t>Izaias dos Santos Bregonci</t>
    </r>
    <r>
      <rPr>
        <vertAlign val="superscript"/>
        <sz val="11"/>
        <color indexed="8"/>
        <rFont val="Arial"/>
        <family val="2"/>
      </rPr>
      <t>1</t>
    </r>
  </si>
  <si>
    <r>
      <t>Marcos Moulin Teixeira</t>
    </r>
    <r>
      <rPr>
        <vertAlign val="superscript"/>
        <sz val="11"/>
        <color indexed="8"/>
        <rFont val="Arial"/>
        <family val="2"/>
      </rPr>
      <t>2</t>
    </r>
  </si>
  <si>
    <r>
      <t>Frederico de Almeida Daher</t>
    </r>
    <r>
      <rPr>
        <vertAlign val="superscript"/>
        <sz val="11"/>
        <color indexed="8"/>
        <rFont val="Arial"/>
        <family val="2"/>
      </rPr>
      <t>3</t>
    </r>
  </si>
  <si>
    <r>
      <t>Edvaldo Fialho dos Reis</t>
    </r>
    <r>
      <rPr>
        <vertAlign val="superscript"/>
        <sz val="11"/>
        <color indexed="8"/>
        <rFont val="Arial"/>
        <family val="2"/>
      </rPr>
      <t>4</t>
    </r>
  </si>
  <si>
    <r>
      <t>Rogério Rangel Rodrigues</t>
    </r>
    <r>
      <rPr>
        <vertAlign val="superscript"/>
        <sz val="11"/>
        <color indexed="8"/>
        <rFont val="Arial"/>
        <family val="2"/>
      </rPr>
      <t>5</t>
    </r>
  </si>
  <si>
    <r>
      <t>MAROUELLI, W. A.; SILVA, W. L. C.; SILVA, H. R.</t>
    </r>
    <r>
      <rPr>
        <b/>
        <sz val="11"/>
        <color indexed="8"/>
        <rFont val="Arial"/>
        <family val="2"/>
      </rPr>
      <t xml:space="preserve"> Manejo da irrigação em hortaliças</t>
    </r>
    <r>
      <rPr>
        <sz val="11"/>
        <color indexed="8"/>
        <rFont val="Arial"/>
        <family val="2"/>
      </rPr>
      <t>. 5.ed. rev. e ampl. Brasília: EMBRAPA, 1996. 72 p.</t>
    </r>
  </si>
  <si>
    <r>
      <t xml:space="preserve">SILVA, J. G. F. </t>
    </r>
    <r>
      <rPr>
        <b/>
        <sz val="12"/>
        <rFont val="Arial"/>
        <family val="2"/>
      </rPr>
      <t>Irrigação localizada</t>
    </r>
    <r>
      <rPr>
        <sz val="12"/>
        <rFont val="Arial"/>
        <family val="2"/>
      </rPr>
      <t>: dimensionamento e manejo. Vitória, ES: EMCAPA, 1996. 74 p.</t>
    </r>
  </si>
  <si>
    <t>3.6- Percentagem da área molhada (PAM)</t>
  </si>
  <si>
    <t>Repetição 1</t>
  </si>
  <si>
    <t>Repetição 2</t>
  </si>
  <si>
    <t>Repetição 3</t>
  </si>
  <si>
    <t>ÍTEM</t>
  </si>
  <si>
    <t>CAA =</t>
  </si>
  <si>
    <t>Mensagem sobre a UA de cada repetição:</t>
  </si>
  <si>
    <t>REP 1 =</t>
  </si>
  <si>
    <t>REP 2 =</t>
  </si>
  <si>
    <t>REP 3 =</t>
  </si>
  <si>
    <t>5.3- Saldo de umidade do solo</t>
  </si>
  <si>
    <t>5.4- Saldo de umidade do solo</t>
  </si>
  <si>
    <t>PARAMETROS USADOS PARA MANEJO DA IRRIGAÇÃO LOCALIZADA: GOTEJAMENTO E MICROJET.</t>
  </si>
  <si>
    <t>Vitória, ES, novembro de 2012 (atualizada em 23/07/2015).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</si>
</sst>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"/>
    <numFmt numFmtId="165" formatCode="0.0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12"/>
      <color indexed="30"/>
      <name val="Arial"/>
      <family val="2"/>
    </font>
    <font>
      <sz val="9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/>
      <right/>
      <top/>
      <bottom style="thin"/>
    </border>
    <border>
      <left style="thin"/>
      <right/>
      <top/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3" fillId="35" borderId="10" xfId="0" applyFont="1" applyFill="1" applyBorder="1" applyAlignment="1" applyProtection="1">
      <alignment horizontal="left" vertical="center" shrinkToFit="1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left" vertical="center" shrinkToFit="1"/>
      <protection/>
    </xf>
    <xf numFmtId="2" fontId="2" fillId="33" borderId="0" xfId="0" applyNumberFormat="1" applyFont="1" applyFill="1" applyAlignment="1" applyProtection="1">
      <alignment/>
      <protection hidden="1"/>
    </xf>
    <xf numFmtId="2" fontId="3" fillId="36" borderId="10" xfId="0" applyNumberFormat="1" applyFont="1" applyFill="1" applyBorder="1" applyAlignment="1" applyProtection="1">
      <alignment horizontal="center" vertical="center" shrinkToFit="1"/>
      <protection hidden="1"/>
    </xf>
    <xf numFmtId="0" fontId="3" fillId="33" borderId="0" xfId="0" applyFont="1" applyFill="1" applyAlignment="1" applyProtection="1">
      <alignment horizontal="left" shrinkToFit="1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5" fillId="35" borderId="10" xfId="0" applyFont="1" applyFill="1" applyBorder="1" applyAlignment="1" applyProtection="1">
      <alignment horizontal="left" vertical="center" shrinkToFit="1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left" vertical="center" shrinkToFit="1"/>
      <protection/>
    </xf>
    <xf numFmtId="2" fontId="2" fillId="33" borderId="0" xfId="0" applyNumberFormat="1" applyFont="1" applyFill="1" applyAlignment="1" applyProtection="1">
      <alignment/>
      <protection/>
    </xf>
    <xf numFmtId="0" fontId="2" fillId="33" borderId="11" xfId="0" applyFont="1" applyFill="1" applyBorder="1" applyAlignment="1" applyProtection="1">
      <alignment horizontal="left" vertical="center" shrinkToFi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left" vertical="center" shrinkToFit="1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Alignment="1" applyProtection="1">
      <alignment/>
      <protection/>
    </xf>
    <xf numFmtId="164" fontId="2" fillId="33" borderId="0" xfId="0" applyNumberFormat="1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shrinkToFit="1"/>
      <protection/>
    </xf>
    <xf numFmtId="2" fontId="5" fillId="36" borderId="10" xfId="0" applyNumberFormat="1" applyFont="1" applyFill="1" applyBorder="1" applyAlignment="1" applyProtection="1">
      <alignment horizontal="center" vertical="center" shrinkToFit="1"/>
      <protection hidden="1"/>
    </xf>
    <xf numFmtId="2" fontId="6" fillId="36" borderId="10" xfId="0" applyNumberFormat="1" applyFont="1" applyFill="1" applyBorder="1" applyAlignment="1" applyProtection="1">
      <alignment horizontal="center" vertical="center" shrinkToFit="1"/>
      <protection hidden="1"/>
    </xf>
    <xf numFmtId="2" fontId="6" fillId="33" borderId="10" xfId="0" applyNumberFormat="1" applyFont="1" applyFill="1" applyBorder="1" applyAlignment="1" applyProtection="1">
      <alignment horizontal="center" vertical="center" shrinkToFit="1"/>
      <protection hidden="1"/>
    </xf>
    <xf numFmtId="0" fontId="2" fillId="33" borderId="0" xfId="0" applyFont="1" applyFill="1" applyAlignment="1" applyProtection="1">
      <alignment horizontal="center" vertical="center" shrinkToFit="1"/>
      <protection/>
    </xf>
    <xf numFmtId="2" fontId="2" fillId="33" borderId="11" xfId="0" applyNumberFormat="1" applyFont="1" applyFill="1" applyBorder="1" applyAlignment="1" applyProtection="1">
      <alignment horizontal="center" vertical="center" shrinkToFit="1"/>
      <protection hidden="1"/>
    </xf>
    <xf numFmtId="165" fontId="3" fillId="33" borderId="11" xfId="0" applyNumberFormat="1" applyFont="1" applyFill="1" applyBorder="1" applyAlignment="1" applyProtection="1">
      <alignment horizontal="center" vertical="center" shrinkToFit="1"/>
      <protection hidden="1"/>
    </xf>
    <xf numFmtId="2" fontId="7" fillId="33" borderId="0" xfId="0" applyNumberFormat="1" applyFont="1" applyFill="1" applyAlignment="1" applyProtection="1">
      <alignment horizontal="center" shrinkToFit="1"/>
      <protection/>
    </xf>
    <xf numFmtId="164" fontId="2" fillId="33" borderId="0" xfId="0" applyNumberFormat="1" applyFont="1" applyFill="1" applyAlignment="1" applyProtection="1">
      <alignment horizontal="center" shrinkToFit="1"/>
      <protection/>
    </xf>
    <xf numFmtId="0" fontId="2" fillId="33" borderId="0" xfId="0" applyFont="1" applyFill="1" applyAlignment="1" applyProtection="1">
      <alignment horizontal="center" shrinkToFit="1"/>
      <protection/>
    </xf>
    <xf numFmtId="0" fontId="2" fillId="33" borderId="0" xfId="0" applyFont="1" applyFill="1" applyAlignment="1" applyProtection="1">
      <alignment shrinkToFit="1"/>
      <protection/>
    </xf>
    <xf numFmtId="2" fontId="5" fillId="33" borderId="0" xfId="0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shrinkToFit="1"/>
      <protection/>
    </xf>
    <xf numFmtId="0" fontId="3" fillId="34" borderId="0" xfId="0" applyFont="1" applyFill="1" applyAlignment="1" applyProtection="1">
      <alignment shrinkToFit="1"/>
      <protection/>
    </xf>
    <xf numFmtId="0" fontId="3" fillId="35" borderId="10" xfId="0" applyFont="1" applyFill="1" applyBorder="1" applyAlignment="1" applyProtection="1">
      <alignment horizontal="center" vertical="center" shrinkToFit="1"/>
      <protection/>
    </xf>
    <xf numFmtId="165" fontId="5" fillId="36" borderId="10" xfId="0" applyNumberFormat="1" applyFont="1" applyFill="1" applyBorder="1" applyAlignment="1" applyProtection="1">
      <alignment horizontal="center" vertical="center" shrinkToFit="1"/>
      <protection hidden="1"/>
    </xf>
    <xf numFmtId="0" fontId="5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2" fontId="3" fillId="36" borderId="10" xfId="0" applyNumberFormat="1" applyFont="1" applyFill="1" applyBorder="1" applyAlignment="1" applyProtection="1">
      <alignment horizontal="center" vertical="center" shrinkToFit="1"/>
      <protection/>
    </xf>
    <xf numFmtId="2" fontId="2" fillId="36" borderId="10" xfId="0" applyNumberFormat="1" applyFont="1" applyFill="1" applyBorder="1" applyAlignment="1" applyProtection="1">
      <alignment horizontal="center" vertical="center" shrinkToFit="1"/>
      <protection/>
    </xf>
    <xf numFmtId="0" fontId="10" fillId="33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 shrinkToFit="1"/>
      <protection/>
    </xf>
    <xf numFmtId="0" fontId="10" fillId="33" borderId="0" xfId="0" applyFont="1" applyFill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 horizontal="left"/>
      <protection/>
    </xf>
    <xf numFmtId="0" fontId="11" fillId="33" borderId="12" xfId="0" applyFont="1" applyFill="1" applyBorder="1" applyAlignment="1" applyProtection="1">
      <alignment horizontal="left"/>
      <protection/>
    </xf>
    <xf numFmtId="0" fontId="11" fillId="33" borderId="0" xfId="0" applyFont="1" applyFill="1" applyAlignment="1" applyProtection="1">
      <alignment horizontal="left"/>
      <protection/>
    </xf>
    <xf numFmtId="0" fontId="11" fillId="33" borderId="0" xfId="0" applyFont="1" applyFill="1" applyAlignment="1" applyProtection="1">
      <alignment/>
      <protection/>
    </xf>
    <xf numFmtId="164" fontId="2" fillId="33" borderId="0" xfId="0" applyNumberFormat="1" applyFont="1" applyFill="1" applyAlignment="1" applyProtection="1">
      <alignment/>
      <protection/>
    </xf>
    <xf numFmtId="164" fontId="7" fillId="33" borderId="0" xfId="0" applyNumberFormat="1" applyFont="1" applyFill="1" applyAlignment="1" applyProtection="1">
      <alignment/>
      <protection/>
    </xf>
    <xf numFmtId="0" fontId="14" fillId="33" borderId="0" xfId="0" applyFont="1" applyFill="1" applyAlignment="1" applyProtection="1" quotePrefix="1">
      <alignment horizontal="center"/>
      <protection/>
    </xf>
    <xf numFmtId="0" fontId="2" fillId="33" borderId="0" xfId="0" applyFont="1" applyFill="1" applyAlignment="1" applyProtection="1" quotePrefix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15" fillId="33" borderId="0" xfId="0" applyFont="1" applyFill="1" applyAlignment="1" applyProtection="1">
      <alignment/>
      <protection/>
    </xf>
    <xf numFmtId="0" fontId="16" fillId="33" borderId="0" xfId="0" applyFont="1" applyFill="1" applyAlignment="1" applyProtection="1">
      <alignment horizontal="left"/>
      <protection/>
    </xf>
    <xf numFmtId="2" fontId="14" fillId="33" borderId="0" xfId="0" applyNumberFormat="1" applyFont="1" applyFill="1" applyAlignment="1" applyProtection="1">
      <alignment horizontal="center"/>
      <protection hidden="1"/>
    </xf>
    <xf numFmtId="0" fontId="2" fillId="37" borderId="10" xfId="0" applyFont="1" applyFill="1" applyBorder="1" applyAlignment="1" applyProtection="1">
      <alignment horizontal="center" vertical="center" shrinkToFit="1"/>
      <protection locked="0"/>
    </xf>
    <xf numFmtId="2" fontId="2" fillId="37" borderId="10" xfId="0" applyNumberFormat="1" applyFont="1" applyFill="1" applyBorder="1" applyAlignment="1" applyProtection="1">
      <alignment horizontal="center" vertical="center" shrinkToFit="1"/>
      <protection locked="0"/>
    </xf>
    <xf numFmtId="165" fontId="2" fillId="37" borderId="10" xfId="0" applyNumberFormat="1" applyFont="1" applyFill="1" applyBorder="1" applyAlignment="1" applyProtection="1">
      <alignment horizontal="center" vertical="center" shrinkToFit="1"/>
      <protection locked="0"/>
    </xf>
    <xf numFmtId="165" fontId="5" fillId="37" borderId="10" xfId="0" applyNumberFormat="1" applyFont="1" applyFill="1" applyBorder="1" applyAlignment="1" applyProtection="1">
      <alignment horizontal="center" vertical="center" shrinkToFit="1"/>
      <protection locked="0"/>
    </xf>
    <xf numFmtId="2" fontId="5" fillId="37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38" borderId="11" xfId="0" applyFont="1" applyFill="1" applyBorder="1" applyAlignment="1" applyProtection="1">
      <alignment horizontal="center" vertical="center" shrinkToFit="1"/>
      <protection locked="0"/>
    </xf>
    <xf numFmtId="1" fontId="2" fillId="38" borderId="11" xfId="0" applyNumberFormat="1" applyFont="1" applyFill="1" applyBorder="1" applyAlignment="1" applyProtection="1">
      <alignment horizontal="center" vertical="center" shrinkToFit="1"/>
      <protection locked="0"/>
    </xf>
    <xf numFmtId="2" fontId="2" fillId="38" borderId="11" xfId="0" applyNumberFormat="1" applyFont="1" applyFill="1" applyBorder="1" applyAlignment="1" applyProtection="1">
      <alignment horizontal="center" vertical="center" shrinkToFit="1"/>
      <protection locked="0"/>
    </xf>
    <xf numFmtId="2" fontId="5" fillId="38" borderId="11" xfId="0" applyNumberFormat="1" applyFont="1" applyFill="1" applyBorder="1" applyAlignment="1" applyProtection="1">
      <alignment horizontal="center" vertical="center" shrinkToFit="1"/>
      <protection locked="0"/>
    </xf>
    <xf numFmtId="165" fontId="5" fillId="38" borderId="11" xfId="0" applyNumberFormat="1" applyFont="1" applyFill="1" applyBorder="1" applyAlignment="1" applyProtection="1">
      <alignment horizontal="center" vertical="center" shrinkToFit="1"/>
      <protection locked="0"/>
    </xf>
    <xf numFmtId="2" fontId="2" fillId="37" borderId="10" xfId="0" applyNumberFormat="1" applyFont="1" applyFill="1" applyBorder="1" applyAlignment="1" applyProtection="1">
      <alignment horizontal="center" vertical="center"/>
      <protection locked="0"/>
    </xf>
    <xf numFmtId="0" fontId="8" fillId="39" borderId="13" xfId="0" applyFont="1" applyFill="1" applyBorder="1" applyAlignment="1" applyProtection="1">
      <alignment horizontal="center" vertical="center"/>
      <protection/>
    </xf>
    <xf numFmtId="0" fontId="8" fillId="39" borderId="0" xfId="0" applyFont="1" applyFill="1" applyBorder="1" applyAlignment="1" applyProtection="1">
      <alignment horizontal="center" vertical="center"/>
      <protection/>
    </xf>
    <xf numFmtId="14" fontId="2" fillId="37" borderId="14" xfId="0" applyNumberFormat="1" applyFont="1" applyFill="1" applyBorder="1" applyAlignment="1" applyProtection="1">
      <alignment horizontal="center" vertical="center" shrinkToFit="1"/>
      <protection locked="0"/>
    </xf>
    <xf numFmtId="14" fontId="2" fillId="37" borderId="15" xfId="0" applyNumberFormat="1" applyFont="1" applyFill="1" applyBorder="1" applyAlignment="1" applyProtection="1">
      <alignment horizontal="center" vertical="center" shrinkToFit="1"/>
      <protection locked="0"/>
    </xf>
    <xf numFmtId="2" fontId="3" fillId="36" borderId="14" xfId="0" applyNumberFormat="1" applyFont="1" applyFill="1" applyBorder="1" applyAlignment="1" applyProtection="1">
      <alignment horizontal="center" vertical="center" shrinkToFit="1"/>
      <protection/>
    </xf>
    <xf numFmtId="2" fontId="3" fillId="36" borderId="15" xfId="0" applyNumberFormat="1" applyFont="1" applyFill="1" applyBorder="1" applyAlignment="1" applyProtection="1">
      <alignment horizontal="center" vertical="center" shrinkToFi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66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171450</xdr:colOff>
      <xdr:row>2</xdr:row>
      <xdr:rowOff>95250</xdr:rowOff>
    </xdr:from>
    <xdr:to>
      <xdr:col>21</xdr:col>
      <xdr:colOff>352425</xdr:colOff>
      <xdr:row>3</xdr:row>
      <xdr:rowOff>247650</xdr:rowOff>
    </xdr:to>
    <xdr:sp textlink="$S$3">
      <xdr:nvSpPr>
        <xdr:cNvPr id="1" name="Retângulo de cantos arredondados 2"/>
        <xdr:cNvSpPr>
          <a:spLocks/>
        </xdr:cNvSpPr>
      </xdr:nvSpPr>
      <xdr:spPr>
        <a:xfrm>
          <a:off x="10620375" y="628650"/>
          <a:ext cx="3352800" cy="581025"/>
        </a:xfrm>
        <a:prstGeom prst="roundRect">
          <a:avLst/>
        </a:prstGeom>
        <a:solidFill>
          <a:srgbClr val="FF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Mensagem sobre a UA de cada repetição:</a:t>
          </a:r>
        </a:p>
      </xdr:txBody>
    </xdr:sp>
    <xdr:clientData/>
  </xdr:twoCellAnchor>
  <xdr:twoCellAnchor>
    <xdr:from>
      <xdr:col>8</xdr:col>
      <xdr:colOff>28575</xdr:colOff>
      <xdr:row>7</xdr:row>
      <xdr:rowOff>57150</xdr:rowOff>
    </xdr:from>
    <xdr:to>
      <xdr:col>13</xdr:col>
      <xdr:colOff>200025</xdr:colOff>
      <xdr:row>8</xdr:row>
      <xdr:rowOff>200025</xdr:rowOff>
    </xdr:to>
    <xdr:sp textlink="$I$8">
      <xdr:nvSpPr>
        <xdr:cNvPr id="2" name="Retângulo de cantos arredondados 4"/>
        <xdr:cNvSpPr>
          <a:spLocks/>
        </xdr:cNvSpPr>
      </xdr:nvSpPr>
      <xdr:spPr>
        <a:xfrm>
          <a:off x="7934325" y="2486025"/>
          <a:ext cx="2495550" cy="447675"/>
        </a:xfrm>
        <a:prstGeom prst="roundRect">
          <a:avLst/>
        </a:prstGeom>
        <a:solidFill>
          <a:srgbClr val="E6E6E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Mensagem:</a:t>
          </a:r>
        </a:p>
      </xdr:txBody>
    </xdr:sp>
    <xdr:clientData/>
  </xdr:twoCellAnchor>
  <xdr:twoCellAnchor>
    <xdr:from>
      <xdr:col>8</xdr:col>
      <xdr:colOff>28575</xdr:colOff>
      <xdr:row>8</xdr:row>
      <xdr:rowOff>123825</xdr:rowOff>
    </xdr:from>
    <xdr:to>
      <xdr:col>13</xdr:col>
      <xdr:colOff>200025</xdr:colOff>
      <xdr:row>11</xdr:row>
      <xdr:rowOff>76200</xdr:rowOff>
    </xdr:to>
    <xdr:sp textlink="$I$9">
      <xdr:nvSpPr>
        <xdr:cNvPr id="3" name="Retângulo de cantos arredondados 3"/>
        <xdr:cNvSpPr>
          <a:spLocks/>
        </xdr:cNvSpPr>
      </xdr:nvSpPr>
      <xdr:spPr>
        <a:xfrm>
          <a:off x="7934325" y="2857500"/>
          <a:ext cx="2495550" cy="809625"/>
        </a:xfrm>
        <a:prstGeom prst="roundRect">
          <a:avLst/>
        </a:prstGeom>
        <a:solidFill>
          <a:srgbClr val="FF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14</xdr:col>
      <xdr:colOff>209550</xdr:colOff>
      <xdr:row>1</xdr:row>
      <xdr:rowOff>28575</xdr:rowOff>
    </xdr:from>
    <xdr:to>
      <xdr:col>19</xdr:col>
      <xdr:colOff>447675</xdr:colOff>
      <xdr:row>2</xdr:row>
      <xdr:rowOff>38100</xdr:rowOff>
    </xdr:to>
    <xdr:sp>
      <xdr:nvSpPr>
        <xdr:cNvPr id="4" name="Retângulo de cantos arredondados 1"/>
        <xdr:cNvSpPr>
          <a:spLocks/>
        </xdr:cNvSpPr>
      </xdr:nvSpPr>
      <xdr:spPr>
        <a:xfrm>
          <a:off x="10658475" y="257175"/>
          <a:ext cx="1866900" cy="314325"/>
        </a:xfrm>
        <a:prstGeom prst="roundRect">
          <a:avLst/>
        </a:prstGeom>
        <a:noFill/>
        <a:ln w="19050" cmpd="sng">
          <a:solidFill>
            <a:srgbClr val="0000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638175</xdr:colOff>
      <xdr:row>3</xdr:row>
      <xdr:rowOff>28575</xdr:rowOff>
    </xdr:from>
    <xdr:to>
      <xdr:col>21</xdr:col>
      <xdr:colOff>352425</xdr:colOff>
      <xdr:row>4</xdr:row>
      <xdr:rowOff>0</xdr:rowOff>
    </xdr:to>
    <xdr:sp textlink="$S$4">
      <xdr:nvSpPr>
        <xdr:cNvPr id="5" name="Retângulo de cantos arredondados 5"/>
        <xdr:cNvSpPr>
          <a:spLocks/>
        </xdr:cNvSpPr>
      </xdr:nvSpPr>
      <xdr:spPr>
        <a:xfrm>
          <a:off x="11296650" y="990600"/>
          <a:ext cx="2676525" cy="419100"/>
        </a:xfrm>
        <a:prstGeom prst="roundRect">
          <a:avLst/>
        </a:prstGeom>
        <a:solidFill>
          <a:srgbClr val="E6E6E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14</xdr:col>
      <xdr:colOff>152400</xdr:colOff>
      <xdr:row>3</xdr:row>
      <xdr:rowOff>28575</xdr:rowOff>
    </xdr:from>
    <xdr:to>
      <xdr:col>17</xdr:col>
      <xdr:colOff>638175</xdr:colOff>
      <xdr:row>4</xdr:row>
      <xdr:rowOff>0</xdr:rowOff>
    </xdr:to>
    <xdr:sp textlink="$R$4">
      <xdr:nvSpPr>
        <xdr:cNvPr id="6" name="Retângulo de cantos arredondados 6"/>
        <xdr:cNvSpPr>
          <a:spLocks/>
        </xdr:cNvSpPr>
      </xdr:nvSpPr>
      <xdr:spPr>
        <a:xfrm>
          <a:off x="10601325" y="990600"/>
          <a:ext cx="695325" cy="419100"/>
        </a:xfrm>
        <a:prstGeom prst="roundRect">
          <a:avLst/>
        </a:prstGeom>
        <a:solidFill>
          <a:srgbClr val="E6E6E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 1 =</a:t>
          </a:r>
        </a:p>
      </xdr:txBody>
    </xdr:sp>
    <xdr:clientData/>
  </xdr:twoCellAnchor>
  <xdr:twoCellAnchor>
    <xdr:from>
      <xdr:col>14</xdr:col>
      <xdr:colOff>152400</xdr:colOff>
      <xdr:row>4</xdr:row>
      <xdr:rowOff>9525</xdr:rowOff>
    </xdr:from>
    <xdr:to>
      <xdr:col>17</xdr:col>
      <xdr:colOff>638175</xdr:colOff>
      <xdr:row>4</xdr:row>
      <xdr:rowOff>428625</xdr:rowOff>
    </xdr:to>
    <xdr:sp textlink="$R$5">
      <xdr:nvSpPr>
        <xdr:cNvPr id="7" name="Retângulo de cantos arredondados 7"/>
        <xdr:cNvSpPr>
          <a:spLocks/>
        </xdr:cNvSpPr>
      </xdr:nvSpPr>
      <xdr:spPr>
        <a:xfrm>
          <a:off x="10601325" y="1419225"/>
          <a:ext cx="695325" cy="419100"/>
        </a:xfrm>
        <a:prstGeom prst="roundRect">
          <a:avLst/>
        </a:prstGeom>
        <a:solidFill>
          <a:srgbClr val="E6E6E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 2 =</a:t>
          </a:r>
        </a:p>
      </xdr:txBody>
    </xdr:sp>
    <xdr:clientData/>
  </xdr:twoCellAnchor>
  <xdr:twoCellAnchor>
    <xdr:from>
      <xdr:col>14</xdr:col>
      <xdr:colOff>152400</xdr:colOff>
      <xdr:row>4</xdr:row>
      <xdr:rowOff>438150</xdr:rowOff>
    </xdr:from>
    <xdr:to>
      <xdr:col>17</xdr:col>
      <xdr:colOff>638175</xdr:colOff>
      <xdr:row>6</xdr:row>
      <xdr:rowOff>114300</xdr:rowOff>
    </xdr:to>
    <xdr:sp textlink="$R$6">
      <xdr:nvSpPr>
        <xdr:cNvPr id="8" name="Retângulo de cantos arredondados 8"/>
        <xdr:cNvSpPr>
          <a:spLocks/>
        </xdr:cNvSpPr>
      </xdr:nvSpPr>
      <xdr:spPr>
        <a:xfrm>
          <a:off x="10601325" y="1847850"/>
          <a:ext cx="695325" cy="409575"/>
        </a:xfrm>
        <a:prstGeom prst="roundRect">
          <a:avLst/>
        </a:prstGeom>
        <a:solidFill>
          <a:srgbClr val="E6E6E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 3 =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21</xdr:col>
      <xdr:colOff>361950</xdr:colOff>
      <xdr:row>4</xdr:row>
      <xdr:rowOff>409575</xdr:rowOff>
    </xdr:to>
    <xdr:sp textlink="$S$5">
      <xdr:nvSpPr>
        <xdr:cNvPr id="9" name="Retângulo de cantos arredondados 9"/>
        <xdr:cNvSpPr>
          <a:spLocks/>
        </xdr:cNvSpPr>
      </xdr:nvSpPr>
      <xdr:spPr>
        <a:xfrm>
          <a:off x="11306175" y="1409700"/>
          <a:ext cx="2676525" cy="409575"/>
        </a:xfrm>
        <a:prstGeom prst="roundRect">
          <a:avLst/>
        </a:prstGeom>
        <a:solidFill>
          <a:srgbClr val="E6E6E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17</xdr:col>
      <xdr:colOff>638175</xdr:colOff>
      <xdr:row>4</xdr:row>
      <xdr:rowOff>438150</xdr:rowOff>
    </xdr:from>
    <xdr:to>
      <xdr:col>21</xdr:col>
      <xdr:colOff>352425</xdr:colOff>
      <xdr:row>6</xdr:row>
      <xdr:rowOff>114300</xdr:rowOff>
    </xdr:to>
    <xdr:sp textlink="$S$6">
      <xdr:nvSpPr>
        <xdr:cNvPr id="10" name="Retângulo de cantos arredondados 10"/>
        <xdr:cNvSpPr>
          <a:spLocks/>
        </xdr:cNvSpPr>
      </xdr:nvSpPr>
      <xdr:spPr>
        <a:xfrm>
          <a:off x="11296650" y="1847850"/>
          <a:ext cx="2676525" cy="409575"/>
        </a:xfrm>
        <a:prstGeom prst="roundRect">
          <a:avLst/>
        </a:prstGeom>
        <a:solidFill>
          <a:srgbClr val="E6E6E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showGridLines="0" tabSelected="1" zoomScale="90" zoomScaleNormal="90" zoomScalePageLayoutView="0" workbookViewId="0" topLeftCell="A1">
      <selection activeCell="M4" sqref="M4:M6"/>
    </sheetView>
  </sheetViews>
  <sheetFormatPr defaultColWidth="11.57421875" defaultRowHeight="24" customHeight="1"/>
  <cols>
    <col min="1" max="1" width="2.57421875" style="1" customWidth="1"/>
    <col min="2" max="2" width="35.8515625" style="1" customWidth="1"/>
    <col min="3" max="3" width="15.28125" style="45" customWidth="1"/>
    <col min="4" max="4" width="7.57421875" style="4" customWidth="1"/>
    <col min="5" max="5" width="3.140625" style="1" customWidth="1"/>
    <col min="6" max="6" width="35.8515625" style="1" customWidth="1"/>
    <col min="7" max="7" width="10.7109375" style="45" customWidth="1"/>
    <col min="8" max="8" width="7.57421875" style="1" customWidth="1"/>
    <col min="9" max="9" width="9.421875" style="1" customWidth="1"/>
    <col min="10" max="10" width="3.28125" style="1" customWidth="1"/>
    <col min="11" max="11" width="9.421875" style="1" customWidth="1"/>
    <col min="12" max="12" width="3.28125" style="1" customWidth="1"/>
    <col min="13" max="13" width="9.421875" style="1" customWidth="1"/>
    <col min="14" max="14" width="3.28125" style="1" customWidth="1"/>
    <col min="15" max="15" width="3.140625" style="1" customWidth="1"/>
    <col min="16" max="17" width="11.57421875" style="1" hidden="1" customWidth="1"/>
    <col min="18" max="18" width="9.7109375" style="1" customWidth="1"/>
    <col min="19" max="16384" width="11.57421875" style="1" customWidth="1"/>
  </cols>
  <sheetData>
    <row r="1" spans="1:23" s="2" customFormat="1" ht="18" customHeight="1">
      <c r="A1" s="5"/>
      <c r="B1" s="84" t="s">
        <v>79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5"/>
      <c r="P1" s="5"/>
      <c r="Q1" s="5"/>
      <c r="R1" s="5"/>
      <c r="S1" s="5"/>
      <c r="T1" s="5"/>
      <c r="U1" s="5"/>
      <c r="V1" s="5"/>
      <c r="W1" s="5"/>
    </row>
    <row r="2" spans="1:23" s="3" customFormat="1" ht="24" customHeight="1">
      <c r="A2" s="6"/>
      <c r="B2" s="7" t="s">
        <v>6</v>
      </c>
      <c r="C2" s="46"/>
      <c r="D2" s="8"/>
      <c r="E2" s="6"/>
      <c r="F2" s="9" t="s">
        <v>19</v>
      </c>
      <c r="G2" s="33"/>
      <c r="H2" s="6"/>
      <c r="I2" s="6"/>
      <c r="J2" s="6"/>
      <c r="K2" s="6"/>
      <c r="L2" s="6"/>
      <c r="M2" s="6"/>
      <c r="N2" s="6"/>
      <c r="O2" s="6"/>
      <c r="P2" s="6"/>
      <c r="Q2" s="6"/>
      <c r="R2" s="67" t="s">
        <v>72</v>
      </c>
      <c r="S2" s="72" t="str">
        <f>IF(CC*PM=0," ",(CCD-PMD)*10*DS*PROF)</f>
        <v> </v>
      </c>
      <c r="T2" s="71" t="s">
        <v>0</v>
      </c>
      <c r="U2" s="6"/>
      <c r="V2" s="6"/>
      <c r="W2" s="6"/>
    </row>
    <row r="3" spans="1:23" ht="33.75" customHeight="1">
      <c r="A3" s="10"/>
      <c r="B3" s="11" t="s">
        <v>2</v>
      </c>
      <c r="C3" s="47" t="s">
        <v>1</v>
      </c>
      <c r="D3" s="12" t="s">
        <v>5</v>
      </c>
      <c r="E3" s="5"/>
      <c r="F3" s="51" t="s">
        <v>71</v>
      </c>
      <c r="G3" s="53" t="s">
        <v>47</v>
      </c>
      <c r="H3" s="52" t="s">
        <v>48</v>
      </c>
      <c r="I3" s="88" t="s">
        <v>68</v>
      </c>
      <c r="J3" s="89"/>
      <c r="K3" s="88" t="s">
        <v>69</v>
      </c>
      <c r="L3" s="89"/>
      <c r="M3" s="88" t="s">
        <v>70</v>
      </c>
      <c r="N3" s="89"/>
      <c r="O3" s="10"/>
      <c r="P3" s="10"/>
      <c r="Q3" s="10"/>
      <c r="R3" s="10"/>
      <c r="S3" s="70" t="s">
        <v>73</v>
      </c>
      <c r="T3" s="10"/>
      <c r="U3" s="10"/>
      <c r="V3" s="10"/>
      <c r="W3" s="10"/>
    </row>
    <row r="4" spans="1:23" ht="35.25" customHeight="1">
      <c r="A4" s="10"/>
      <c r="B4" s="15" t="s">
        <v>21</v>
      </c>
      <c r="C4" s="73"/>
      <c r="D4" s="14" t="s">
        <v>12</v>
      </c>
      <c r="E4" s="5"/>
      <c r="F4" s="13" t="s">
        <v>36</v>
      </c>
      <c r="G4" s="54" t="s">
        <v>49</v>
      </c>
      <c r="H4" s="14" t="s">
        <v>7</v>
      </c>
      <c r="I4" s="83"/>
      <c r="J4" s="14" t="s">
        <v>7</v>
      </c>
      <c r="K4" s="83"/>
      <c r="L4" s="14" t="s">
        <v>7</v>
      </c>
      <c r="M4" s="83"/>
      <c r="N4" s="14" t="s">
        <v>7</v>
      </c>
      <c r="O4" s="10"/>
      <c r="P4" s="10"/>
      <c r="Q4" s="10"/>
      <c r="R4" s="68" t="s">
        <v>74</v>
      </c>
      <c r="S4" s="69" t="str">
        <f>IF(CC*PM=0," ",IF(ISTEXT(I7),"ERRO!",IF(I7&lt;PM,"Extremanente seca",IF(I7&gt;CC,"Extremamente úmida","Dentro da conformidade"))))</f>
        <v> </v>
      </c>
      <c r="T4" s="10"/>
      <c r="U4" s="10"/>
      <c r="V4" s="10"/>
      <c r="W4" s="10"/>
    </row>
    <row r="5" spans="1:23" ht="35.25" customHeight="1">
      <c r="A5" s="10"/>
      <c r="B5" s="15" t="s">
        <v>26</v>
      </c>
      <c r="C5" s="73"/>
      <c r="D5" s="14" t="s">
        <v>11</v>
      </c>
      <c r="E5" s="5"/>
      <c r="F5" s="13" t="s">
        <v>37</v>
      </c>
      <c r="G5" s="54" t="s">
        <v>49</v>
      </c>
      <c r="H5" s="14" t="s">
        <v>7</v>
      </c>
      <c r="I5" s="83"/>
      <c r="J5" s="14" t="s">
        <v>7</v>
      </c>
      <c r="K5" s="83"/>
      <c r="L5" s="14" t="s">
        <v>7</v>
      </c>
      <c r="M5" s="83"/>
      <c r="N5" s="14" t="s">
        <v>7</v>
      </c>
      <c r="O5" s="10"/>
      <c r="P5" s="10"/>
      <c r="Q5" s="10"/>
      <c r="R5" s="68" t="s">
        <v>75</v>
      </c>
      <c r="S5" s="69" t="str">
        <f>IF(CC*PM=0," ",IF(ISTEXT(K7),"ERRO!",IF(K7&lt;PM,"Extremanente seca",IF(K7&gt;CC,"Extremamente úmida","Dentro da conformidade"))))</f>
        <v> </v>
      </c>
      <c r="T5" s="10"/>
      <c r="U5" s="10"/>
      <c r="V5" s="10"/>
      <c r="W5" s="10"/>
    </row>
    <row r="6" spans="1:23" ht="22.5" customHeight="1">
      <c r="A6" s="10"/>
      <c r="B6" s="15" t="s">
        <v>27</v>
      </c>
      <c r="C6" s="74"/>
      <c r="D6" s="14" t="s">
        <v>4</v>
      </c>
      <c r="E6" s="5"/>
      <c r="F6" s="15" t="s">
        <v>38</v>
      </c>
      <c r="G6" s="54" t="s">
        <v>49</v>
      </c>
      <c r="H6" s="14" t="s">
        <v>7</v>
      </c>
      <c r="I6" s="83"/>
      <c r="J6" s="14" t="s">
        <v>7</v>
      </c>
      <c r="K6" s="83"/>
      <c r="L6" s="14" t="s">
        <v>7</v>
      </c>
      <c r="M6" s="83"/>
      <c r="N6" s="14" t="s">
        <v>7</v>
      </c>
      <c r="O6" s="10"/>
      <c r="P6" s="10"/>
      <c r="Q6" s="10"/>
      <c r="R6" s="68" t="s">
        <v>76</v>
      </c>
      <c r="S6" s="69" t="str">
        <f>IF(CC*PM=0," ",IF(ISTEXT(M7),"ERRO!",IF(M7&lt;PM,"Extremanente seca",IF(M7&gt;CC,"Extremamente úmida","Dentro da conformidade"))))</f>
        <v> </v>
      </c>
      <c r="T6" s="10"/>
      <c r="U6" s="10"/>
      <c r="V6" s="10"/>
      <c r="W6" s="10"/>
    </row>
    <row r="7" spans="1:23" ht="22.5" customHeight="1">
      <c r="A7" s="10"/>
      <c r="B7" s="15" t="s">
        <v>25</v>
      </c>
      <c r="C7" s="74"/>
      <c r="D7" s="14" t="s">
        <v>4</v>
      </c>
      <c r="E7" s="5"/>
      <c r="F7" s="15" t="s">
        <v>46</v>
      </c>
      <c r="G7" s="17" t="str">
        <f>IF(TUDOPREE=0," ",P8)</f>
        <v> </v>
      </c>
      <c r="H7" s="14" t="s">
        <v>4</v>
      </c>
      <c r="I7" s="17" t="str">
        <f>IF(REP_1=0," ",IF((MUR_1-MSR_1)/(MSR_1-MR_1)*100&lt;0,"ERRO!",(MUR_1-MSR_1)/(MSR_1-MR_1)*100))</f>
        <v> </v>
      </c>
      <c r="J7" s="14" t="s">
        <v>4</v>
      </c>
      <c r="K7" s="17" t="str">
        <f>IF(REP_2=0," ",IF((MUR_2-MSR_2)/(MSR_2-MR_2)*100&lt;0,"ERRO!",(MUR_2-MSR_2)/(MSR_2-MR_2)*100))</f>
        <v> </v>
      </c>
      <c r="L7" s="14" t="s">
        <v>4</v>
      </c>
      <c r="M7" s="17" t="str">
        <f>IF(REP_3=0," ",IF((MUR_3-MSR_3)/(MSR_3-MR_3)*100&lt;0,"ERRO!",(MUR_3-MSR_3)/(MSR_3-MR_3)*100))</f>
        <v> </v>
      </c>
      <c r="N7" s="14" t="s">
        <v>4</v>
      </c>
      <c r="O7" s="10"/>
      <c r="P7" s="23">
        <f>SUMIF(I7:M7,"&gt;0")</f>
        <v>0</v>
      </c>
      <c r="Q7" s="10">
        <f>COUNTIF(I7:M7,"&gt;0")</f>
        <v>0</v>
      </c>
      <c r="R7" s="10"/>
      <c r="S7" s="10"/>
      <c r="T7" s="10"/>
      <c r="U7" s="10"/>
      <c r="V7" s="10"/>
      <c r="W7" s="10"/>
    </row>
    <row r="8" spans="1:23" ht="24" customHeight="1">
      <c r="A8" s="10"/>
      <c r="B8" s="18" t="s">
        <v>18</v>
      </c>
      <c r="C8" s="37"/>
      <c r="D8" s="5"/>
      <c r="E8" s="19"/>
      <c r="F8" s="20" t="s">
        <v>39</v>
      </c>
      <c r="G8" s="34">
        <f>IF(UA&gt;=CC,0,((CC-UA)/10)*DS*PROF)</f>
        <v>0</v>
      </c>
      <c r="H8" s="21" t="s">
        <v>0</v>
      </c>
      <c r="I8" s="10" t="s">
        <v>10</v>
      </c>
      <c r="J8" s="10"/>
      <c r="K8" s="10"/>
      <c r="L8" s="10"/>
      <c r="M8" s="10"/>
      <c r="N8" s="10"/>
      <c r="O8" s="10"/>
      <c r="P8" s="23" t="e">
        <f>P7/Q7</f>
        <v>#DIV/0!</v>
      </c>
      <c r="Q8" s="10"/>
      <c r="R8" s="10"/>
      <c r="S8" s="10"/>
      <c r="T8" s="10"/>
      <c r="U8" s="10"/>
      <c r="V8" s="10"/>
      <c r="W8" s="10"/>
    </row>
    <row r="9" spans="1:23" ht="19.5" customHeight="1">
      <c r="A9" s="10"/>
      <c r="B9" s="15" t="s">
        <v>28</v>
      </c>
      <c r="C9" s="75"/>
      <c r="D9" s="14" t="s">
        <v>4</v>
      </c>
      <c r="E9" s="5"/>
      <c r="F9" s="20" t="s">
        <v>40</v>
      </c>
      <c r="G9" s="35" t="str">
        <f>IF(ISERROR(G8/EFI)," ",IF((G8/EFI)&gt;ADIS1,ADIS1,G8/EFI))</f>
        <v> </v>
      </c>
      <c r="H9" s="21" t="s">
        <v>0</v>
      </c>
      <c r="I9" s="16" t="str">
        <f>IF(CC*PM=0," ",IF(ISTEXT($G$7),"ERRO!",IF($G$7&lt;=$G$14,"IRRIGAR URGENTE.",IF($G$7&gt;$C$6,"EXCESSO DE ÁGUA.","VER SALDO."))))</f>
        <v> </v>
      </c>
      <c r="J9" s="10"/>
      <c r="K9" s="10"/>
      <c r="L9" s="10"/>
      <c r="M9" s="10"/>
      <c r="N9" s="10"/>
      <c r="O9" s="10"/>
      <c r="P9" s="10">
        <f>MUR_1*MSR_1*MR_1</f>
        <v>0</v>
      </c>
      <c r="Q9" s="10" t="s">
        <v>50</v>
      </c>
      <c r="R9" s="10"/>
      <c r="S9" s="10"/>
      <c r="T9" s="10"/>
      <c r="U9" s="10"/>
      <c r="V9" s="10"/>
      <c r="W9" s="10"/>
    </row>
    <row r="10" spans="1:23" ht="24" customHeight="1">
      <c r="A10" s="10"/>
      <c r="B10" s="22" t="s">
        <v>29</v>
      </c>
      <c r="C10" s="76"/>
      <c r="D10" s="21" t="s">
        <v>13</v>
      </c>
      <c r="E10" s="5"/>
      <c r="F10" s="22" t="s">
        <v>41</v>
      </c>
      <c r="G10" s="36" t="str">
        <f>IF(ISERROR(G9*PAM*AP)," ",G9*PAM*AP)</f>
        <v> </v>
      </c>
      <c r="H10" s="21" t="s">
        <v>20</v>
      </c>
      <c r="I10" s="10"/>
      <c r="J10" s="10"/>
      <c r="K10" s="10"/>
      <c r="L10" s="10"/>
      <c r="M10" s="10"/>
      <c r="N10" s="10"/>
      <c r="O10" s="10"/>
      <c r="P10" s="10">
        <f>MUR_2*MSR_2*MR_2</f>
        <v>0</v>
      </c>
      <c r="Q10" s="10" t="s">
        <v>51</v>
      </c>
      <c r="R10" s="10"/>
      <c r="S10" s="10"/>
      <c r="T10" s="10"/>
      <c r="U10" s="10"/>
      <c r="V10" s="10"/>
      <c r="W10" s="10"/>
    </row>
    <row r="11" spans="1:23" ht="24" customHeight="1">
      <c r="A11" s="10"/>
      <c r="B11" s="22" t="s">
        <v>35</v>
      </c>
      <c r="C11" s="48" t="str">
        <f>IF(ISERROR(ROUND(TRG,1))," ",ROUND(TRG,1))</f>
        <v> </v>
      </c>
      <c r="D11" s="21" t="s">
        <v>9</v>
      </c>
      <c r="E11" s="5"/>
      <c r="F11" s="22" t="s">
        <v>42</v>
      </c>
      <c r="G11" s="36" t="str">
        <f>IF(ISERROR(G10/(NE*QAS))," ",G10/(NE*QAS))</f>
        <v> </v>
      </c>
      <c r="H11" s="21" t="s">
        <v>8</v>
      </c>
      <c r="I11" s="23"/>
      <c r="J11" s="10"/>
      <c r="K11" s="10"/>
      <c r="L11" s="10"/>
      <c r="M11" s="10"/>
      <c r="N11" s="10"/>
      <c r="O11" s="10"/>
      <c r="P11" s="10">
        <f>MUR_3*MSR_3*MR_3</f>
        <v>0</v>
      </c>
      <c r="Q11" s="10" t="s">
        <v>52</v>
      </c>
      <c r="R11" s="10"/>
      <c r="S11" s="10"/>
      <c r="T11" s="10"/>
      <c r="U11" s="10"/>
      <c r="V11" s="10"/>
      <c r="W11" s="10"/>
    </row>
    <row r="12" spans="1:23" ht="24" customHeight="1">
      <c r="A12" s="10"/>
      <c r="B12" s="22" t="s">
        <v>30</v>
      </c>
      <c r="C12" s="77"/>
      <c r="D12" s="21" t="s">
        <v>12</v>
      </c>
      <c r="E12" s="5"/>
      <c r="F12" s="18" t="s">
        <v>16</v>
      </c>
      <c r="G12" s="37"/>
      <c r="H12" s="5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3" ht="24" customHeight="1">
      <c r="A13" s="10"/>
      <c r="B13" s="18" t="s">
        <v>17</v>
      </c>
      <c r="C13" s="37"/>
      <c r="D13" s="5"/>
      <c r="E13" s="5"/>
      <c r="F13" s="24" t="s">
        <v>43</v>
      </c>
      <c r="G13" s="38">
        <f>(CC-PM)*FATOR</f>
        <v>0</v>
      </c>
      <c r="H13" s="25" t="s">
        <v>4</v>
      </c>
      <c r="I13" s="10"/>
      <c r="J13" s="23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23" ht="24" customHeight="1">
      <c r="A14" s="10"/>
      <c r="B14" s="24" t="s">
        <v>22</v>
      </c>
      <c r="C14" s="78"/>
      <c r="D14" s="25" t="s">
        <v>12</v>
      </c>
      <c r="E14" s="5"/>
      <c r="F14" s="24" t="s">
        <v>45</v>
      </c>
      <c r="G14" s="38">
        <f>CC-G13</f>
        <v>0</v>
      </c>
      <c r="H14" s="25" t="s">
        <v>4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23" ht="19.5" customHeight="1">
      <c r="A15" s="10"/>
      <c r="B15" s="24" t="s">
        <v>24</v>
      </c>
      <c r="C15" s="79"/>
      <c r="D15" s="25" t="s">
        <v>3</v>
      </c>
      <c r="E15" s="5"/>
      <c r="F15" s="24" t="s">
        <v>77</v>
      </c>
      <c r="G15" s="38" t="str">
        <f>IF(ISERROR($G$7-G14)," ",$G$7-G14)</f>
        <v> </v>
      </c>
      <c r="H15" s="25" t="s">
        <v>4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23" ht="24" customHeight="1">
      <c r="A16" s="10"/>
      <c r="B16" s="24" t="s">
        <v>23</v>
      </c>
      <c r="C16" s="80"/>
      <c r="D16" s="25" t="s">
        <v>12</v>
      </c>
      <c r="E16" s="5"/>
      <c r="F16" s="24" t="s">
        <v>78</v>
      </c>
      <c r="G16" s="38" t="str">
        <f>IF(ISERROR(G15/10*DS*PROF)," ",G15/10*DS*PROF)</f>
        <v> </v>
      </c>
      <c r="H16" s="25" t="s">
        <v>0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3" ht="24" customHeight="1">
      <c r="A17" s="10"/>
      <c r="B17" s="26" t="s">
        <v>33</v>
      </c>
      <c r="C17" s="81"/>
      <c r="D17" s="27" t="s">
        <v>12</v>
      </c>
      <c r="E17" s="5"/>
      <c r="F17" s="24" t="s">
        <v>44</v>
      </c>
      <c r="G17" s="39" t="str">
        <f>IF(ISERROR(G16/ETG)," ",IF(G16/ETG&lt;0,0,IF(G16/ETG&gt;TRG,TRG,G16/ETG)))</f>
        <v> </v>
      </c>
      <c r="H17" s="25" t="s">
        <v>9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1:23" ht="30" customHeight="1">
      <c r="A18" s="10"/>
      <c r="B18" s="28" t="s">
        <v>34</v>
      </c>
      <c r="C18" s="81"/>
      <c r="D18" s="27" t="s">
        <v>0</v>
      </c>
      <c r="E18" s="5"/>
      <c r="F18" s="29"/>
      <c r="G18" s="40"/>
      <c r="H18" s="29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26.25" customHeight="1">
      <c r="A19" s="10"/>
      <c r="B19" s="26" t="s">
        <v>67</v>
      </c>
      <c r="C19" s="82"/>
      <c r="D19" s="27" t="s">
        <v>4</v>
      </c>
      <c r="E19" s="29"/>
      <c r="F19" s="66"/>
      <c r="G19" s="40"/>
      <c r="H19" s="29"/>
      <c r="I19" s="23"/>
      <c r="J19" s="10"/>
      <c r="K19" s="49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:23" s="2" customFormat="1" ht="34.5" customHeight="1">
      <c r="A20" s="5"/>
      <c r="B20" s="26" t="s">
        <v>31</v>
      </c>
      <c r="C20" s="82"/>
      <c r="D20" s="27" t="s">
        <v>4</v>
      </c>
      <c r="E20" s="5"/>
      <c r="F20" s="65"/>
      <c r="G20" s="41"/>
      <c r="H20" s="30"/>
      <c r="I20" s="5"/>
      <c r="J20" s="5"/>
      <c r="K20" s="50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24" customHeight="1">
      <c r="A21" s="10"/>
      <c r="B21" s="26" t="s">
        <v>32</v>
      </c>
      <c r="C21" s="81"/>
      <c r="D21" s="27" t="s">
        <v>14</v>
      </c>
      <c r="E21" s="10"/>
      <c r="F21" s="14" t="s">
        <v>15</v>
      </c>
      <c r="G21" s="86">
        <v>42208</v>
      </c>
      <c r="H21" s="87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3" ht="24" customHeight="1">
      <c r="A22" s="10"/>
      <c r="B22" s="10" t="s">
        <v>80</v>
      </c>
      <c r="C22" s="43"/>
      <c r="D22" s="31"/>
      <c r="E22" s="10"/>
      <c r="F22" s="32"/>
      <c r="G22" s="42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23" ht="24" customHeight="1">
      <c r="A23" s="10"/>
      <c r="B23" s="61" t="s">
        <v>53</v>
      </c>
      <c r="C23" s="43"/>
      <c r="D23" s="31"/>
      <c r="E23" s="10"/>
      <c r="F23" s="10"/>
      <c r="G23" s="43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3" ht="19.5" customHeight="1">
      <c r="A24" s="59"/>
      <c r="B24" s="64" t="s">
        <v>60</v>
      </c>
      <c r="C24" s="43"/>
      <c r="D24" s="31"/>
      <c r="E24" s="23"/>
      <c r="F24" s="10"/>
      <c r="G24" s="44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ht="19.5" customHeight="1">
      <c r="A25" s="59"/>
      <c r="B25" s="64" t="s">
        <v>61</v>
      </c>
      <c r="C25" s="43"/>
      <c r="D25" s="31"/>
      <c r="E25" s="10"/>
      <c r="F25" s="10"/>
      <c r="G25" s="43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3" ht="19.5" customHeight="1">
      <c r="A26" s="59"/>
      <c r="B26" s="64" t="s">
        <v>62</v>
      </c>
      <c r="C26" s="43"/>
      <c r="D26" s="31"/>
      <c r="E26" s="10"/>
      <c r="F26" s="10"/>
      <c r="G26" s="43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9.5" customHeight="1">
      <c r="A27" s="59"/>
      <c r="B27" s="64" t="s">
        <v>63</v>
      </c>
      <c r="C27" s="43"/>
      <c r="D27" s="31"/>
      <c r="E27" s="10"/>
      <c r="F27" s="10"/>
      <c r="G27" s="43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23" ht="19.5" customHeight="1">
      <c r="A28" s="10"/>
      <c r="B28" s="63" t="s">
        <v>64</v>
      </c>
      <c r="C28" s="43"/>
      <c r="D28" s="31"/>
      <c r="E28" s="10"/>
      <c r="F28" s="10"/>
      <c r="G28" s="43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23" ht="9.75" customHeight="1">
      <c r="A29" s="10"/>
      <c r="B29" s="62"/>
      <c r="C29" s="43"/>
      <c r="D29" s="31"/>
      <c r="E29" s="10"/>
      <c r="F29" s="10"/>
      <c r="G29" s="43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23" ht="19.5" customHeight="1">
      <c r="A30" s="60">
        <v>1</v>
      </c>
      <c r="B30" s="63" t="s">
        <v>55</v>
      </c>
      <c r="C30" s="43"/>
      <c r="D30" s="31"/>
      <c r="E30" s="10"/>
      <c r="F30" s="10"/>
      <c r="G30" s="43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3" ht="19.5" customHeight="1">
      <c r="A31" s="60">
        <v>2</v>
      </c>
      <c r="B31" s="63" t="s">
        <v>56</v>
      </c>
      <c r="C31" s="43"/>
      <c r="D31" s="31"/>
      <c r="E31" s="10"/>
      <c r="F31" s="10"/>
      <c r="G31" s="43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23" ht="19.5" customHeight="1">
      <c r="A32" s="60">
        <v>3</v>
      </c>
      <c r="B32" s="63" t="s">
        <v>57</v>
      </c>
      <c r="C32" s="43"/>
      <c r="D32" s="31"/>
      <c r="E32" s="10"/>
      <c r="F32" s="10"/>
      <c r="G32" s="43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23" ht="19.5" customHeight="1">
      <c r="A33" s="60">
        <v>4</v>
      </c>
      <c r="B33" s="63" t="s">
        <v>58</v>
      </c>
      <c r="C33" s="43"/>
      <c r="D33" s="31"/>
      <c r="E33" s="10"/>
      <c r="F33" s="10"/>
      <c r="G33" s="43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9.5" customHeight="1">
      <c r="A34" s="60">
        <v>5</v>
      </c>
      <c r="B34" s="63" t="s">
        <v>59</v>
      </c>
      <c r="C34" s="43"/>
      <c r="D34" s="31"/>
      <c r="E34" s="10"/>
      <c r="F34" s="10"/>
      <c r="G34" s="43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1:23" ht="24.75" customHeight="1">
      <c r="A35" s="10"/>
      <c r="B35" s="61" t="s">
        <v>54</v>
      </c>
      <c r="C35" s="43"/>
      <c r="D35" s="31"/>
      <c r="E35" s="10"/>
      <c r="F35" s="10"/>
      <c r="G35" s="43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</row>
    <row r="36" spans="1:23" s="58" customFormat="1" ht="19.5" customHeight="1">
      <c r="A36" s="55"/>
      <c r="B36" s="63" t="s">
        <v>65</v>
      </c>
      <c r="C36" s="56"/>
      <c r="D36" s="57"/>
      <c r="E36" s="55"/>
      <c r="F36" s="55"/>
      <c r="G36" s="56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</row>
    <row r="37" spans="1:23" ht="24" customHeight="1">
      <c r="A37" s="10"/>
      <c r="B37" s="10" t="s">
        <v>66</v>
      </c>
      <c r="C37" s="43"/>
      <c r="D37" s="31"/>
      <c r="E37" s="10"/>
      <c r="F37" s="10"/>
      <c r="G37" s="43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 spans="1:23" ht="24" customHeight="1">
      <c r="A38" s="10"/>
      <c r="B38" s="10"/>
      <c r="C38" s="43"/>
      <c r="D38" s="31"/>
      <c r="E38" s="10"/>
      <c r="F38" s="10"/>
      <c r="G38" s="43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</row>
  </sheetData>
  <sheetProtection password="CA7D" sheet="1"/>
  <mergeCells count="5">
    <mergeCell ref="B1:N1"/>
    <mergeCell ref="G21:H21"/>
    <mergeCell ref="I3:J3"/>
    <mergeCell ref="K3:L3"/>
    <mergeCell ref="M3:N3"/>
  </mergeCells>
  <conditionalFormatting sqref="G7">
    <cfRule type="expression" priority="8" dxfId="2">
      <formula>ISERROR(P8)</formula>
    </cfRule>
  </conditionalFormatting>
  <conditionalFormatting sqref="I7">
    <cfRule type="expression" priority="5" dxfId="2">
      <formula>REP_1=0</formula>
    </cfRule>
  </conditionalFormatting>
  <conditionalFormatting sqref="K7">
    <cfRule type="expression" priority="4" dxfId="2">
      <formula>REP_2=0</formula>
    </cfRule>
  </conditionalFormatting>
  <conditionalFormatting sqref="M7">
    <cfRule type="expression" priority="3" dxfId="2">
      <formula>REP_3=0</formula>
    </cfRule>
  </conditionalFormatting>
  <conditionalFormatting sqref="G15">
    <cfRule type="cellIs" priority="2" dxfId="0" operator="lessThan">
      <formula>0</formula>
    </cfRule>
  </conditionalFormatting>
  <conditionalFormatting sqref="G16">
    <cfRule type="cellIs" priority="1" dxfId="0" operator="lessThan">
      <formula>0</formula>
    </cfRule>
  </conditionalFormatting>
  <dataValidations count="2">
    <dataValidation type="decimal" allowBlank="1" showInputMessage="1" showErrorMessage="1" sqref="C16">
      <formula1>0.1</formula1>
      <formula2>1</formula2>
    </dataValidation>
    <dataValidation type="decimal" allowBlank="1" showInputMessage="1" showErrorMessage="1" errorTitle="ERRO!" error="VALOR ENTRE 0,0 E 100,0." sqref="C19">
      <formula1>0</formula1>
      <formula2>100</formula2>
    </dataValidation>
  </dataValidations>
  <printOptions/>
  <pageMargins left="0.225" right="0.19583333333333333" top="1.025" bottom="1.025" header="0.7875" footer="0.7875"/>
  <pageSetup firstPageNumber="1" useFirstPageNumber="1" horizontalDpi="300" verticalDpi="300" orientation="portrait" paperSize="9" r:id="rId2"/>
  <headerFooter alignWithMargins="0"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1018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Incaper</dc:creator>
  <cp:keywords/>
  <dc:description/>
  <cp:lastModifiedBy>USER</cp:lastModifiedBy>
  <dcterms:created xsi:type="dcterms:W3CDTF">2010-07-19T16:15:59Z</dcterms:created>
  <dcterms:modified xsi:type="dcterms:W3CDTF">2015-07-24T10:45:23Z</dcterms:modified>
  <cp:category/>
  <cp:version/>
  <cp:contentType/>
  <cp:contentStatus/>
  <cp:revision>46</cp:revision>
</cp:coreProperties>
</file>